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180" windowWidth="9900" windowHeight="8205" tabRatio="570" activeTab="0"/>
  </bookViews>
  <sheets>
    <sheet name="Overview" sheetId="1" r:id="rId1"/>
    <sheet name="Westinghouse Savings Calculator" sheetId="2" r:id="rId2"/>
    <sheet name="Sheet1" sheetId="3" state="hidden" r:id="rId3"/>
  </sheets>
  <definedNames>
    <definedName name="lamps">'Sheet1'!$B$2:$B$7</definedName>
    <definedName name="zones">'Sheet1'!$A$2:$A$7</definedName>
  </definedNames>
  <calcPr fullCalcOnLoad="1"/>
</workbook>
</file>

<file path=xl/comments2.xml><?xml version="1.0" encoding="utf-8"?>
<comments xmlns="http://schemas.openxmlformats.org/spreadsheetml/2006/main">
  <authors>
    <author>Mike Stevenson</author>
  </authors>
  <commentList>
    <comment ref="A4" authorId="0">
      <text>
        <r>
          <rPr>
            <b/>
            <sz val="9"/>
            <rFont val="Tahoma"/>
            <family val="2"/>
          </rPr>
          <t>Open area to enter your company name, address, and contact information. (Alt-return will go to next line)</t>
        </r>
      </text>
    </comment>
  </commentList>
</comments>
</file>

<file path=xl/sharedStrings.xml><?xml version="1.0" encoding="utf-8"?>
<sst xmlns="http://schemas.openxmlformats.org/spreadsheetml/2006/main" count="55" uniqueCount="54">
  <si>
    <t>Number of Lamps</t>
  </si>
  <si>
    <t>Lamp Watts</t>
  </si>
  <si>
    <t>Lamp Cost</t>
  </si>
  <si>
    <t>Lamp Life</t>
  </si>
  <si>
    <t>Hourly Labor Rate</t>
  </si>
  <si>
    <t>Minutes/lamp change</t>
  </si>
  <si>
    <t>Lamps change cost</t>
  </si>
  <si>
    <t>Kilowatt hour rate</t>
  </si>
  <si>
    <t>Days per year</t>
  </si>
  <si>
    <t>Energy</t>
  </si>
  <si>
    <t>HVAC Cost</t>
  </si>
  <si>
    <t>Actual cost may vary based on weather conditions and usage.</t>
  </si>
  <si>
    <t>This information is for comparison purposes only.</t>
  </si>
  <si>
    <t>Re-lamp Labor</t>
  </si>
  <si>
    <t>Initial Lamp Investment</t>
  </si>
  <si>
    <t>Initial Installation Labor</t>
  </si>
  <si>
    <t>Initial Investment</t>
  </si>
  <si>
    <t>Lumen Comparison</t>
  </si>
  <si>
    <t>Re-Lamp Cost</t>
  </si>
  <si>
    <t>Relamping Needed (1 year)</t>
  </si>
  <si>
    <t xml:space="preserve">Zone </t>
  </si>
  <si>
    <t>1st Year Operating Savings</t>
  </si>
  <si>
    <t xml:space="preserve">  </t>
  </si>
  <si>
    <t>Environmental Benefits</t>
  </si>
  <si>
    <t>Reduction in Green House Gas (GHG)</t>
  </si>
  <si>
    <t>Reduction in Oxides of Nitrogen (Nox)</t>
  </si>
  <si>
    <t>Cooling hours per zone</t>
  </si>
  <si>
    <t>Incandescent</t>
  </si>
  <si>
    <t>zones</t>
  </si>
  <si>
    <r>
      <t xml:space="preserve">Select Cooling Zone
</t>
    </r>
    <r>
      <rPr>
        <sz val="7"/>
        <color indexed="23"/>
        <rFont val="Arial"/>
        <family val="2"/>
      </rPr>
      <t>(Refer to Cooling Zone Map for details)</t>
    </r>
  </si>
  <si>
    <t>Lamp Types</t>
  </si>
  <si>
    <t>Lamp Details</t>
  </si>
  <si>
    <t>Lamp Type</t>
  </si>
  <si>
    <t>Halogen</t>
  </si>
  <si>
    <t>CFL</t>
  </si>
  <si>
    <t>Fluorescent</t>
  </si>
  <si>
    <t>HID</t>
  </si>
  <si>
    <t>LED</t>
  </si>
  <si>
    <r>
      <t xml:space="preserve">Cooling Hours
</t>
    </r>
    <r>
      <rPr>
        <sz val="7"/>
        <color indexed="23"/>
        <rFont val="Arial"/>
        <family val="2"/>
      </rPr>
      <t>(Based on cooling Zone selection)</t>
    </r>
    <r>
      <rPr>
        <sz val="10"/>
        <color indexed="23"/>
        <rFont val="Arial"/>
        <family val="2"/>
      </rPr>
      <t xml:space="preserve"> </t>
    </r>
    <r>
      <rPr>
        <sz val="8"/>
        <color indexed="23"/>
        <rFont val="Arial"/>
        <family val="2"/>
      </rPr>
      <t xml:space="preserve"> </t>
    </r>
    <r>
      <rPr>
        <b/>
        <sz val="8"/>
        <color indexed="23"/>
        <rFont val="Arial"/>
        <family val="2"/>
      </rPr>
      <t xml:space="preserve">
</t>
    </r>
  </si>
  <si>
    <t xml:space="preserve">Annual Operating Cost </t>
  </si>
  <si>
    <t>Annual Operating Costs</t>
  </si>
  <si>
    <t>Total First Year Costs</t>
  </si>
  <si>
    <t>First Year Total Savings</t>
  </si>
  <si>
    <t>Initial Investment &amp; Operating Cost</t>
  </si>
  <si>
    <t>Payback in Months</t>
  </si>
  <si>
    <t>Total Initial Investment</t>
  </si>
  <si>
    <t>Expected Economical Life</t>
  </si>
  <si>
    <t>Expected Savings Over the Life</t>
  </si>
  <si>
    <t>Westinghouse Savings Calculator</t>
  </si>
  <si>
    <t>The Westinghouse Saving Calculator spreadsheet is designed to help you compare Westinghouse energy efficient lamps to a variety of other standard lamps in the marketplace.  The spreadsheet calculates energy savings, payback, initial investment, as well as savings over the life of the lamp.</t>
  </si>
  <si>
    <t>Cooling Zones based on HVAC Opcost information.</t>
  </si>
  <si>
    <r>
      <t xml:space="preserve">Enter required data in the </t>
    </r>
    <r>
      <rPr>
        <b/>
        <sz val="12"/>
        <rFont val="Arial"/>
        <family val="2"/>
      </rPr>
      <t>light blue fields</t>
    </r>
    <r>
      <rPr>
        <sz val="12"/>
        <rFont val="Arial"/>
        <family val="2"/>
      </rPr>
      <t xml:space="preserve"> on the next tab.</t>
    </r>
  </si>
  <si>
    <t>Westinghouse Lighting Corporation, a Westinghouse Electric Corporation licensee
"Westinghouse" and "You can be sure…if it's Westinghouse" are all registered trademarks of Westinghouse Electric Corporation</t>
  </si>
  <si>
    <t>Hours of operation per day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</si>
</sst>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"/>
    <numFmt numFmtId="171" formatCode="0.000000000"/>
    <numFmt numFmtId="172" formatCode="0.0000000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&quot;$&quot;#,##0.00"/>
    <numFmt numFmtId="176" formatCode="&quot;$&quot;#,##0.00000_);\(&quot;$&quot;#,##0.00000\)"/>
    <numFmt numFmtId="177" formatCode="&quot;$&quot;#,##0.000_);\(&quot;$&quot;#,##0.000\)"/>
    <numFmt numFmtId="178" formatCode="#,##0.0_);\(#,##0.0\)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3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Tahoma"/>
      <family val="2"/>
    </font>
    <font>
      <b/>
      <sz val="8"/>
      <color indexed="23"/>
      <name val="Arial"/>
      <family val="2"/>
    </font>
    <font>
      <sz val="7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34999001026153564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0" fillId="38" borderId="12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/>
      <protection hidden="1"/>
    </xf>
    <xf numFmtId="0" fontId="2" fillId="36" borderId="10" xfId="0" applyFont="1" applyFill="1" applyBorder="1" applyAlignment="1" applyProtection="1">
      <alignment horizontal="center"/>
      <protection hidden="1"/>
    </xf>
    <xf numFmtId="0" fontId="2" fillId="37" borderId="10" xfId="0" applyFont="1" applyFill="1" applyBorder="1" applyAlignment="1" applyProtection="1">
      <alignment horizontal="center"/>
      <protection hidden="1"/>
    </xf>
    <xf numFmtId="0" fontId="2" fillId="38" borderId="13" xfId="0" applyFont="1" applyFill="1" applyBorder="1" applyAlignment="1" applyProtection="1">
      <alignment horizontal="center"/>
      <protection hidden="1"/>
    </xf>
    <xf numFmtId="0" fontId="56" fillId="2" borderId="14" xfId="0" applyFont="1" applyFill="1" applyBorder="1" applyAlignment="1" applyProtection="1">
      <alignment horizontal="center" vertical="center"/>
      <protection locked="0"/>
    </xf>
    <xf numFmtId="7" fontId="56" fillId="2" borderId="14" xfId="44" applyNumberFormat="1" applyFont="1" applyFill="1" applyBorder="1" applyAlignment="1" applyProtection="1">
      <alignment horizontal="center" vertical="center"/>
      <protection locked="0"/>
    </xf>
    <xf numFmtId="3" fontId="56" fillId="2" borderId="14" xfId="0" applyNumberFormat="1" applyFont="1" applyFill="1" applyBorder="1" applyAlignment="1" applyProtection="1">
      <alignment horizontal="center" vertical="center"/>
      <protection locked="0"/>
    </xf>
    <xf numFmtId="7" fontId="56" fillId="0" borderId="14" xfId="44" applyNumberFormat="1" applyFont="1" applyBorder="1" applyAlignment="1" applyProtection="1">
      <alignment horizontal="center" vertical="center"/>
      <protection hidden="1"/>
    </xf>
    <xf numFmtId="37" fontId="56" fillId="2" borderId="14" xfId="44" applyNumberFormat="1" applyFont="1" applyFill="1" applyBorder="1" applyAlignment="1" applyProtection="1">
      <alignment horizontal="center" vertical="center"/>
      <protection locked="0"/>
    </xf>
    <xf numFmtId="37" fontId="56" fillId="0" borderId="14" xfId="44" applyNumberFormat="1" applyFont="1" applyBorder="1" applyAlignment="1" applyProtection="1">
      <alignment horizontal="center" vertical="center"/>
      <protection hidden="1"/>
    </xf>
    <xf numFmtId="0" fontId="56" fillId="0" borderId="14" xfId="0" applyFont="1" applyBorder="1" applyAlignment="1" applyProtection="1">
      <alignment horizontal="center" vertical="center"/>
      <protection hidden="1"/>
    </xf>
    <xf numFmtId="0" fontId="56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7" fillId="39" borderId="15" xfId="0" applyFont="1" applyFill="1" applyBorder="1" applyAlignment="1" applyProtection="1">
      <alignment horizontal="right"/>
      <protection/>
    </xf>
    <xf numFmtId="1" fontId="56" fillId="2" borderId="14" xfId="0" applyNumberFormat="1" applyFont="1" applyFill="1" applyBorder="1" applyAlignment="1" applyProtection="1">
      <alignment horizontal="center" vertical="center"/>
      <protection locked="0"/>
    </xf>
    <xf numFmtId="7" fontId="56" fillId="0" borderId="16" xfId="44" applyNumberFormat="1" applyFont="1" applyBorder="1" applyAlignment="1" applyProtection="1">
      <alignment horizontal="center" vertical="center"/>
      <protection hidden="1"/>
    </xf>
    <xf numFmtId="7" fontId="56" fillId="40" borderId="14" xfId="44" applyNumberFormat="1" applyFont="1" applyFill="1" applyBorder="1" applyAlignment="1" applyProtection="1">
      <alignment horizontal="center" vertical="center"/>
      <protection hidden="1"/>
    </xf>
    <xf numFmtId="7" fontId="56" fillId="40" borderId="17" xfId="44" applyNumberFormat="1" applyFont="1" applyFill="1" applyBorder="1" applyAlignment="1" applyProtection="1">
      <alignment horizontal="center" vertical="center"/>
      <protection hidden="1"/>
    </xf>
    <xf numFmtId="7" fontId="56" fillId="0" borderId="14" xfId="44" applyNumberFormat="1" applyFont="1" applyFill="1" applyBorder="1" applyAlignment="1" applyProtection="1">
      <alignment horizontal="center" vertical="center"/>
      <protection hidden="1"/>
    </xf>
    <xf numFmtId="37" fontId="56" fillId="40" borderId="14" xfId="44" applyNumberFormat="1" applyFont="1" applyFill="1" applyBorder="1" applyAlignment="1" applyProtection="1">
      <alignment horizontal="center" vertical="center"/>
      <protection hidden="1"/>
    </xf>
    <xf numFmtId="37" fontId="56" fillId="0" borderId="14" xfId="44" applyNumberFormat="1" applyFont="1" applyFill="1" applyBorder="1" applyAlignment="1" applyProtection="1">
      <alignment horizontal="center" vertical="center"/>
      <protection hidden="1"/>
    </xf>
    <xf numFmtId="37" fontId="56" fillId="0" borderId="0" xfId="4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9" borderId="0" xfId="0" applyFill="1" applyBorder="1" applyAlignment="1" applyProtection="1">
      <alignment/>
      <protection/>
    </xf>
    <xf numFmtId="0" fontId="58" fillId="39" borderId="0" xfId="0" applyFont="1" applyFill="1" applyAlignment="1" applyProtection="1">
      <alignment horizontal="center"/>
      <protection/>
    </xf>
    <xf numFmtId="0" fontId="58" fillId="39" borderId="0" xfId="0" applyFont="1" applyFill="1" applyAlignment="1" applyProtection="1">
      <alignment horizontal="right"/>
      <protection/>
    </xf>
    <xf numFmtId="0" fontId="56" fillId="0" borderId="14" xfId="0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7" fontId="56" fillId="0" borderId="14" xfId="44" applyNumberFormat="1" applyFont="1" applyFill="1" applyBorder="1" applyAlignment="1" applyProtection="1">
      <alignment horizontal="center" vertical="center"/>
      <protection/>
    </xf>
    <xf numFmtId="3" fontId="56" fillId="0" borderId="14" xfId="0" applyNumberFormat="1" applyFont="1" applyFill="1" applyBorder="1" applyAlignment="1" applyProtection="1">
      <alignment horizontal="center" vertical="center"/>
      <protection/>
    </xf>
    <xf numFmtId="7" fontId="56" fillId="0" borderId="14" xfId="44" applyNumberFormat="1" applyFont="1" applyBorder="1" applyAlignment="1" applyProtection="1">
      <alignment horizontal="center" vertical="center"/>
      <protection/>
    </xf>
    <xf numFmtId="37" fontId="56" fillId="0" borderId="14" xfId="44" applyNumberFormat="1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right" vertical="center" wrapText="1"/>
      <protection/>
    </xf>
    <xf numFmtId="1" fontId="5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57" fillId="39" borderId="0" xfId="0" applyFont="1" applyFill="1" applyAlignment="1" applyProtection="1">
      <alignment horizontal="right"/>
      <protection/>
    </xf>
    <xf numFmtId="0" fontId="59" fillId="39" borderId="0" xfId="0" applyFont="1" applyFill="1" applyAlignment="1" applyProtection="1">
      <alignment/>
      <protection/>
    </xf>
    <xf numFmtId="0" fontId="56" fillId="0" borderId="16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0" fontId="56" fillId="40" borderId="17" xfId="0" applyFont="1" applyFill="1" applyBorder="1" applyAlignment="1" applyProtection="1">
      <alignment horizontal="right" vertical="center"/>
      <protection/>
    </xf>
    <xf numFmtId="0" fontId="0" fillId="40" borderId="17" xfId="0" applyFill="1" applyBorder="1" applyAlignment="1" applyProtection="1">
      <alignment vertical="center"/>
      <protection/>
    </xf>
    <xf numFmtId="44" fontId="0" fillId="0" borderId="0" xfId="0" applyNumberFormat="1" applyAlignment="1" applyProtection="1">
      <alignment horizontal="center"/>
      <protection/>
    </xf>
    <xf numFmtId="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6" fillId="40" borderId="14" xfId="0" applyFont="1" applyFill="1" applyBorder="1" applyAlignment="1" applyProtection="1">
      <alignment horizontal="right" vertical="center"/>
      <protection/>
    </xf>
    <xf numFmtId="0" fontId="0" fillId="40" borderId="14" xfId="0" applyFill="1" applyBorder="1" applyAlignment="1" applyProtection="1">
      <alignment vertical="center"/>
      <protection/>
    </xf>
    <xf numFmtId="44" fontId="0" fillId="0" borderId="0" xfId="0" applyNumberFormat="1" applyAlignment="1" applyProtection="1">
      <alignment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56" fillId="2" borderId="14" xfId="0" applyFont="1" applyFill="1" applyBorder="1" applyAlignment="1" applyProtection="1">
      <alignment horizontal="center" vertical="center"/>
      <protection hidden="1" locked="0"/>
    </xf>
    <xf numFmtId="37" fontId="56" fillId="2" borderId="14" xfId="44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7" fillId="39" borderId="18" xfId="0" applyFont="1" applyFill="1" applyBorder="1" applyAlignment="1" applyProtection="1">
      <alignment horizontal="center"/>
      <protection/>
    </xf>
    <xf numFmtId="0" fontId="57" fillId="39" borderId="19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7" fontId="2" fillId="40" borderId="14" xfId="44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0" fillId="39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438150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590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13</xdr:row>
      <xdr:rowOff>28575</xdr:rowOff>
    </xdr:from>
    <xdr:to>
      <xdr:col>7</xdr:col>
      <xdr:colOff>561975</xdr:colOff>
      <xdr:row>22</xdr:row>
      <xdr:rowOff>85725</xdr:rowOff>
    </xdr:to>
    <xdr:pic>
      <xdr:nvPicPr>
        <xdr:cNvPr id="2" name="Picture 1" descr="ac-heatpu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3343275"/>
          <a:ext cx="28575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19050</xdr:colOff>
      <xdr:row>0</xdr:row>
      <xdr:rowOff>1076325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590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7:I26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.00390625" style="68" customWidth="1"/>
    <col min="2" max="2" width="9.8515625" style="68" customWidth="1"/>
    <col min="3" max="3" width="17.7109375" style="68" customWidth="1"/>
    <col min="4" max="4" width="9.140625" style="68" customWidth="1"/>
    <col min="5" max="5" width="8.8515625" style="68" customWidth="1"/>
    <col min="6" max="16384" width="9.140625" style="68" customWidth="1"/>
  </cols>
  <sheetData>
    <row r="1" ht="15"/>
    <row r="2" ht="15"/>
    <row r="3" ht="15"/>
    <row r="4" ht="15"/>
    <row r="5" ht="15"/>
    <row r="6" ht="19.5" customHeight="1"/>
    <row r="7" spans="1:9" ht="20.25">
      <c r="A7" s="79" t="s">
        <v>48</v>
      </c>
      <c r="B7" s="79"/>
      <c r="C7" s="79"/>
      <c r="D7" s="79"/>
      <c r="E7" s="79"/>
      <c r="F7" s="79"/>
      <c r="G7" s="79"/>
      <c r="H7" s="79"/>
      <c r="I7" s="79"/>
    </row>
    <row r="8" spans="2:9" ht="71.25" customHeight="1">
      <c r="B8" s="80" t="s">
        <v>49</v>
      </c>
      <c r="C8" s="81"/>
      <c r="D8" s="81"/>
      <c r="E8" s="81"/>
      <c r="F8" s="81"/>
      <c r="G8" s="81"/>
      <c r="H8" s="81"/>
      <c r="I8" s="81"/>
    </row>
    <row r="9" spans="2:9" ht="15">
      <c r="B9" s="78"/>
      <c r="C9" s="78"/>
      <c r="D9" s="78"/>
      <c r="E9" s="78"/>
      <c r="F9" s="78"/>
      <c r="G9" s="78"/>
      <c r="H9" s="78"/>
      <c r="I9" s="78"/>
    </row>
    <row r="10" spans="2:9" ht="15.75">
      <c r="B10" s="82" t="s">
        <v>51</v>
      </c>
      <c r="C10" s="83"/>
      <c r="D10" s="83"/>
      <c r="E10" s="83"/>
      <c r="F10" s="83"/>
      <c r="G10" s="83"/>
      <c r="H10" s="83"/>
      <c r="I10" s="83"/>
    </row>
    <row r="11" ht="15">
      <c r="B11" s="69"/>
    </row>
    <row r="12" spans="2:9" ht="21.75" customHeight="1">
      <c r="B12" s="77" t="s">
        <v>50</v>
      </c>
      <c r="C12" s="78"/>
      <c r="D12" s="78"/>
      <c r="E12" s="78"/>
      <c r="F12" s="78"/>
      <c r="G12" s="78"/>
      <c r="H12" s="78"/>
      <c r="I12" s="78"/>
    </row>
    <row r="13" ht="7.5" customHeight="1">
      <c r="B13" s="69"/>
    </row>
    <row r="14" spans="2:5" ht="47.25">
      <c r="B14" s="70" t="s">
        <v>20</v>
      </c>
      <c r="C14" s="71" t="s">
        <v>26</v>
      </c>
      <c r="D14" s="33"/>
      <c r="E14" s="33"/>
    </row>
    <row r="15" spans="2:5" ht="15">
      <c r="B15" s="9">
        <v>0</v>
      </c>
      <c r="C15" s="3">
        <v>0</v>
      </c>
      <c r="D15" s="72"/>
      <c r="E15" s="33"/>
    </row>
    <row r="16" spans="2:5" ht="15">
      <c r="B16" s="2">
        <v>1</v>
      </c>
      <c r="C16" s="8">
        <v>584</v>
      </c>
      <c r="D16" s="33"/>
      <c r="E16" s="33"/>
    </row>
    <row r="17" spans="2:5" ht="15">
      <c r="B17" s="10">
        <v>2</v>
      </c>
      <c r="C17" s="4">
        <v>935</v>
      </c>
      <c r="D17" s="33"/>
      <c r="E17" s="33"/>
    </row>
    <row r="18" spans="2:5" ht="15">
      <c r="B18" s="11">
        <v>3</v>
      </c>
      <c r="C18" s="5">
        <v>1402</v>
      </c>
      <c r="D18" s="33"/>
      <c r="E18" s="33"/>
    </row>
    <row r="19" spans="2:5" ht="15">
      <c r="B19" s="12">
        <v>4</v>
      </c>
      <c r="C19" s="6">
        <v>1986</v>
      </c>
      <c r="D19" s="33"/>
      <c r="E19" s="33"/>
    </row>
    <row r="20" spans="2:5" ht="15">
      <c r="B20" s="13">
        <v>5</v>
      </c>
      <c r="C20" s="7">
        <v>2803</v>
      </c>
      <c r="D20" s="72"/>
      <c r="E20" s="33"/>
    </row>
    <row r="21" spans="2:5" ht="15">
      <c r="B21" s="33"/>
      <c r="C21" s="33"/>
      <c r="D21" s="33"/>
      <c r="E21" s="33"/>
    </row>
    <row r="22" spans="2:5" ht="15">
      <c r="B22" s="33"/>
      <c r="C22" s="33"/>
      <c r="D22" s="33"/>
      <c r="E22" s="33"/>
    </row>
    <row r="23" spans="2:5" ht="15">
      <c r="B23" s="33"/>
      <c r="C23" s="33"/>
      <c r="D23" s="33"/>
      <c r="E23" s="33"/>
    </row>
    <row r="24" spans="2:5" ht="8.25" customHeight="1">
      <c r="B24" s="33"/>
      <c r="C24" s="33"/>
      <c r="D24" s="33"/>
      <c r="E24" s="33"/>
    </row>
    <row r="25" spans="2:5" ht="15">
      <c r="B25" s="74" t="s">
        <v>11</v>
      </c>
      <c r="C25" s="73"/>
      <c r="D25" s="73"/>
      <c r="E25" s="73"/>
    </row>
    <row r="26" spans="2:5" ht="15">
      <c r="B26" s="74" t="s">
        <v>12</v>
      </c>
      <c r="C26" s="73"/>
      <c r="D26" s="73"/>
      <c r="E26" s="73"/>
    </row>
    <row r="35" ht="4.5" customHeight="1"/>
  </sheetData>
  <sheetProtection password="DFFB" sheet="1" objects="1" scenarios="1" selectLockedCells="1"/>
  <mergeCells count="5">
    <mergeCell ref="B12:I12"/>
    <mergeCell ref="B9:I9"/>
    <mergeCell ref="A7:I7"/>
    <mergeCell ref="B8:I8"/>
    <mergeCell ref="B10:I10"/>
  </mergeCells>
  <printOptions/>
  <pageMargins left="0.75" right="0.38" top="0.37" bottom="0.58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6"/>
  <sheetViews>
    <sheetView showGridLines="0" zoomScale="120" zoomScaleNormal="120" zoomScalePageLayoutView="0" workbookViewId="0" topLeftCell="A1">
      <selection activeCell="A4" sqref="A4:C10"/>
    </sheetView>
  </sheetViews>
  <sheetFormatPr defaultColWidth="11.421875" defaultRowHeight="12.75"/>
  <cols>
    <col min="1" max="1" width="35.00390625" style="33" customWidth="1"/>
    <col min="2" max="2" width="1.57421875" style="33" customWidth="1"/>
    <col min="3" max="3" width="17.28125" style="33" customWidth="1"/>
    <col min="4" max="4" width="0.71875" style="33" customWidth="1"/>
    <col min="5" max="5" width="17.28125" style="33" customWidth="1"/>
    <col min="6" max="6" width="4.140625" style="33" customWidth="1"/>
    <col min="7" max="7" width="11.8515625" style="33" customWidth="1"/>
    <col min="8" max="8" width="16.140625" style="33" customWidth="1"/>
    <col min="9" max="16384" width="11.421875" style="33" customWidth="1"/>
  </cols>
  <sheetData>
    <row r="1" spans="7:10" ht="88.5" customHeight="1">
      <c r="G1" s="90"/>
      <c r="H1" s="90"/>
      <c r="I1" s="90"/>
      <c r="J1" s="90"/>
    </row>
    <row r="2" spans="1:10" ht="20.25">
      <c r="A2" s="34" t="s">
        <v>48</v>
      </c>
      <c r="B2" s="35"/>
      <c r="G2" s="91"/>
      <c r="H2" s="91"/>
      <c r="I2" s="91"/>
      <c r="J2" s="91"/>
    </row>
    <row r="3" spans="1:10" ht="13.5" customHeight="1">
      <c r="A3" s="84"/>
      <c r="B3" s="84"/>
      <c r="C3" s="84"/>
      <c r="G3" s="92"/>
      <c r="H3" s="92"/>
      <c r="I3" s="92"/>
      <c r="J3" s="92"/>
    </row>
    <row r="4" spans="1:10" ht="15">
      <c r="A4" s="85"/>
      <c r="B4" s="86"/>
      <c r="C4" s="86"/>
      <c r="G4" s="75"/>
      <c r="H4" s="75"/>
      <c r="I4" s="75"/>
      <c r="J4" s="75"/>
    </row>
    <row r="5" spans="1:10" ht="15.75" customHeight="1">
      <c r="A5" s="86"/>
      <c r="B5" s="86"/>
      <c r="C5" s="86"/>
      <c r="G5" s="92"/>
      <c r="H5" s="92"/>
      <c r="I5" s="92"/>
      <c r="J5" s="92"/>
    </row>
    <row r="6" spans="1:10" ht="15">
      <c r="A6" s="86"/>
      <c r="B6" s="86"/>
      <c r="C6" s="86"/>
      <c r="G6" s="75"/>
      <c r="H6" s="75"/>
      <c r="I6" s="75"/>
      <c r="J6" s="75"/>
    </row>
    <row r="7" spans="1:10" ht="15">
      <c r="A7" s="86"/>
      <c r="B7" s="86"/>
      <c r="C7" s="86"/>
      <c r="G7" s="75"/>
      <c r="H7" s="75"/>
      <c r="I7" s="75"/>
      <c r="J7" s="75"/>
    </row>
    <row r="8" spans="1:10" ht="15">
      <c r="A8" s="86"/>
      <c r="B8" s="86"/>
      <c r="C8" s="86"/>
      <c r="G8" s="92"/>
      <c r="H8" s="92"/>
      <c r="I8" s="92"/>
      <c r="J8" s="92"/>
    </row>
    <row r="9" spans="1:10" ht="15">
      <c r="A9" s="86"/>
      <c r="B9" s="86"/>
      <c r="C9" s="86"/>
      <c r="G9" s="75"/>
      <c r="H9" s="75"/>
      <c r="I9" s="75"/>
      <c r="J9" s="75"/>
    </row>
    <row r="10" spans="1:10" ht="15">
      <c r="A10" s="86"/>
      <c r="B10" s="86"/>
      <c r="C10" s="86"/>
      <c r="G10" s="92"/>
      <c r="H10" s="92"/>
      <c r="I10" s="92"/>
      <c r="J10" s="92"/>
    </row>
    <row r="11" spans="7:10" ht="7.5" customHeight="1">
      <c r="G11" s="89"/>
      <c r="H11" s="89"/>
      <c r="I11" s="89"/>
      <c r="J11" s="89"/>
    </row>
    <row r="12" spans="3:5" ht="9.75" customHeight="1" hidden="1">
      <c r="C12" s="36"/>
      <c r="D12" s="36"/>
      <c r="E12" s="36"/>
    </row>
    <row r="13" spans="1:5" ht="25.5" customHeight="1">
      <c r="A13" s="24" t="s">
        <v>31</v>
      </c>
      <c r="B13" s="37"/>
      <c r="C13" s="38">
        <f>IF(C14="","",C14)</f>
      </c>
      <c r="D13" s="39"/>
      <c r="E13" s="38">
        <f>IF(E14="","",E14)</f>
      </c>
    </row>
    <row r="14" spans="1:5" ht="15" customHeight="1">
      <c r="A14" s="40" t="s">
        <v>32</v>
      </c>
      <c r="B14" s="41"/>
      <c r="C14" s="14"/>
      <c r="D14" s="42"/>
      <c r="E14" s="66"/>
    </row>
    <row r="15" spans="1:5" s="43" customFormat="1" ht="15" customHeight="1">
      <c r="A15" s="40" t="s">
        <v>0</v>
      </c>
      <c r="B15" s="41"/>
      <c r="C15" s="14"/>
      <c r="D15" s="42"/>
      <c r="E15" s="21">
        <f>IF(C15="","",C15)</f>
      </c>
    </row>
    <row r="16" spans="1:5" s="43" customFormat="1" ht="15" customHeight="1">
      <c r="A16" s="40" t="s">
        <v>1</v>
      </c>
      <c r="B16" s="41"/>
      <c r="C16" s="14"/>
      <c r="D16" s="42"/>
      <c r="E16" s="14"/>
    </row>
    <row r="17" spans="1:5" s="43" customFormat="1" ht="15" customHeight="1">
      <c r="A17" s="40" t="s">
        <v>2</v>
      </c>
      <c r="B17" s="41"/>
      <c r="C17" s="15"/>
      <c r="D17" s="44"/>
      <c r="E17" s="15"/>
    </row>
    <row r="18" spans="1:5" s="43" customFormat="1" ht="15" customHeight="1">
      <c r="A18" s="40" t="s">
        <v>3</v>
      </c>
      <c r="B18" s="41"/>
      <c r="C18" s="16"/>
      <c r="D18" s="45"/>
      <c r="E18" s="16"/>
    </row>
    <row r="19" spans="1:5" s="43" customFormat="1" ht="15" customHeight="1">
      <c r="A19" s="40" t="s">
        <v>4</v>
      </c>
      <c r="B19" s="41"/>
      <c r="C19" s="15"/>
      <c r="D19" s="44"/>
      <c r="E19" s="29">
        <f>IF(C19="","",C19)</f>
      </c>
    </row>
    <row r="20" spans="1:5" s="43" customFormat="1" ht="15" customHeight="1">
      <c r="A20" s="40" t="s">
        <v>5</v>
      </c>
      <c r="B20" s="41"/>
      <c r="C20" s="14"/>
      <c r="D20" s="42"/>
      <c r="E20" s="21">
        <f>IF(C20="","",C20)</f>
      </c>
    </row>
    <row r="21" spans="1:5" s="43" customFormat="1" ht="15" customHeight="1">
      <c r="A21" s="40" t="s">
        <v>6</v>
      </c>
      <c r="B21" s="41"/>
      <c r="C21" s="17">
        <f>IF(C20="","",C20/60*C19)</f>
      </c>
      <c r="D21" s="17"/>
      <c r="E21" s="17">
        <f>IF(E20="","",E20/60*E19)</f>
      </c>
    </row>
    <row r="22" spans="1:5" s="43" customFormat="1" ht="15" customHeight="1">
      <c r="A22" s="40" t="s">
        <v>7</v>
      </c>
      <c r="B22" s="41"/>
      <c r="C22" s="15"/>
      <c r="D22" s="46"/>
      <c r="E22" s="17">
        <f>IF(C22="","",C22)</f>
      </c>
    </row>
    <row r="23" spans="1:5" s="43" customFormat="1" ht="15" customHeight="1">
      <c r="A23" s="40" t="s">
        <v>53</v>
      </c>
      <c r="B23" s="41"/>
      <c r="C23" s="18"/>
      <c r="D23" s="47"/>
      <c r="E23" s="19">
        <f>IF(C23="","",C23)</f>
      </c>
    </row>
    <row r="24" spans="1:5" s="43" customFormat="1" ht="15" customHeight="1">
      <c r="A24" s="40" t="s">
        <v>8</v>
      </c>
      <c r="B24" s="41"/>
      <c r="C24" s="14"/>
      <c r="D24" s="48"/>
      <c r="E24" s="20">
        <f>IF(C24="","",C24)</f>
      </c>
    </row>
    <row r="25" spans="1:5" s="43" customFormat="1" ht="25.5" customHeight="1">
      <c r="A25" s="49" t="s">
        <v>29</v>
      </c>
      <c r="B25" s="41"/>
      <c r="C25" s="25"/>
      <c r="D25" s="42"/>
      <c r="E25" s="50">
        <f>IF(C25="","",C25)</f>
      </c>
    </row>
    <row r="26" spans="1:5" s="43" customFormat="1" ht="25.5" customHeight="1">
      <c r="A26" s="49" t="s">
        <v>38</v>
      </c>
      <c r="B26" s="51"/>
      <c r="C26" s="21">
        <f>IF(C25="","",VLOOKUP(C25,Overview!B15:C20,2,FALSE))</f>
      </c>
      <c r="D26" s="21"/>
      <c r="E26" s="20">
        <f>IF(C26="","",C26)</f>
      </c>
    </row>
    <row r="27" spans="3:5" ht="10.5" customHeight="1">
      <c r="C27" s="36"/>
      <c r="D27" s="36"/>
      <c r="E27" s="36"/>
    </row>
    <row r="28" spans="1:5" ht="25.5" customHeight="1">
      <c r="A28" s="52" t="s">
        <v>16</v>
      </c>
      <c r="B28" s="53"/>
      <c r="C28" s="38">
        <f>IF(C14="","",C14)</f>
      </c>
      <c r="D28" s="39"/>
      <c r="E28" s="38">
        <f>IF(E14="","",E14)</f>
      </c>
    </row>
    <row r="29" spans="1:5" ht="15" customHeight="1">
      <c r="A29" s="40" t="s">
        <v>14</v>
      </c>
      <c r="B29" s="41"/>
      <c r="C29" s="17">
        <f>IF(C15="","",C15*C17)</f>
      </c>
      <c r="D29" s="17"/>
      <c r="E29" s="17">
        <f>IF(E17="","",E15*E17)</f>
      </c>
    </row>
    <row r="30" spans="1:5" ht="15" customHeight="1" thickBot="1">
      <c r="A30" s="54" t="s">
        <v>15</v>
      </c>
      <c r="B30" s="55"/>
      <c r="C30" s="26">
        <f>IF(C21="","",C21*C15)</f>
      </c>
      <c r="D30" s="26"/>
      <c r="E30" s="26">
        <f>IF(E21="","",E21*E15)</f>
      </c>
    </row>
    <row r="31" spans="1:5" ht="15" customHeight="1" thickBot="1">
      <c r="A31" s="56" t="s">
        <v>45</v>
      </c>
      <c r="B31" s="57"/>
      <c r="C31" s="28">
        <f>IF(C30="","",SUM(C29:C30))</f>
      </c>
      <c r="D31" s="28"/>
      <c r="E31" s="28">
        <f>IF(E30="","",SUM(E29:E30))</f>
      </c>
    </row>
    <row r="32" spans="3:5" ht="10.5" customHeight="1">
      <c r="C32" s="58"/>
      <c r="D32" s="58"/>
      <c r="E32" s="58"/>
    </row>
    <row r="33" spans="1:5" ht="25.5" customHeight="1">
      <c r="A33" s="52" t="s">
        <v>39</v>
      </c>
      <c r="B33" s="53"/>
      <c r="C33" s="38">
        <f>IF(C14="","",C14)</f>
      </c>
      <c r="D33" s="39"/>
      <c r="E33" s="38">
        <f>IF(E14="","",E14)</f>
      </c>
    </row>
    <row r="34" spans="1:5" ht="15" customHeight="1">
      <c r="A34" s="40" t="s">
        <v>9</v>
      </c>
      <c r="B34" s="41"/>
      <c r="C34" s="17">
        <f>IF(C24="","",C15*C16*C23*C24*C22/1000)</f>
      </c>
      <c r="D34" s="17"/>
      <c r="E34" s="17">
        <f>IF(E24="","",E15*E16*E23*E24*E22/1000)</f>
      </c>
    </row>
    <row r="35" spans="1:5" ht="15" customHeight="1">
      <c r="A35" s="40" t="s">
        <v>19</v>
      </c>
      <c r="B35" s="41"/>
      <c r="C35" s="19">
        <f>IF(C24="","",IF((C23*C24&lt;C18),0,ROUND(((C24*C23)/C18),0)))</f>
      </c>
      <c r="D35" s="19"/>
      <c r="E35" s="19">
        <f>IF(E24="","",IF((E23*E24&lt;E18),0,ROUND(((E24*E23)/E18),0)))</f>
      </c>
    </row>
    <row r="36" spans="1:5" ht="15" customHeight="1">
      <c r="A36" s="40" t="s">
        <v>18</v>
      </c>
      <c r="B36" s="41"/>
      <c r="C36" s="17">
        <f>IF(C35="","",(C35*C17)*C15)</f>
      </c>
      <c r="D36" s="17"/>
      <c r="E36" s="17">
        <f>IF(E35="","",(E35*E17)*E15)</f>
      </c>
    </row>
    <row r="37" spans="1:5" ht="15" customHeight="1">
      <c r="A37" s="40" t="s">
        <v>13</v>
      </c>
      <c r="B37" s="41"/>
      <c r="C37" s="17">
        <f>IF(C35="","",C35*C21*C15)</f>
      </c>
      <c r="D37" s="17"/>
      <c r="E37" s="17">
        <f>IF(E35="","",E35*E21*E15)</f>
      </c>
    </row>
    <row r="38" spans="1:5" ht="15" customHeight="1">
      <c r="A38" s="40" t="s">
        <v>10</v>
      </c>
      <c r="B38" s="41"/>
      <c r="C38" s="17">
        <f>IF(C34="","",C26/(C24*C23)*C34*0.33)</f>
      </c>
      <c r="D38" s="17"/>
      <c r="E38" s="17">
        <f>IF(E34="","",E26/(E24*E23)*E34*0.33)</f>
      </c>
    </row>
    <row r="39" spans="1:8" ht="15" customHeight="1" thickBot="1">
      <c r="A39" s="54" t="s">
        <v>40</v>
      </c>
      <c r="B39" s="55"/>
      <c r="C39" s="26">
        <f>IF(C38="","",SUM(C34+C36+C37+C38))</f>
      </c>
      <c r="D39" s="26"/>
      <c r="E39" s="26">
        <f>IF(E38="","",SUM(E34:E38))</f>
      </c>
      <c r="H39" s="59"/>
    </row>
    <row r="40" spans="1:7" ht="15" customHeight="1" thickBot="1">
      <c r="A40" s="56" t="s">
        <v>21</v>
      </c>
      <c r="B40" s="57"/>
      <c r="C40" s="28"/>
      <c r="D40" s="28"/>
      <c r="E40" s="28">
        <f>IF(E39="","",C39-E39)</f>
      </c>
      <c r="G40" s="59"/>
    </row>
    <row r="41" ht="10.5" customHeight="1"/>
    <row r="42" spans="1:12" ht="25.5" customHeight="1">
      <c r="A42" s="52" t="s">
        <v>41</v>
      </c>
      <c r="B42" s="53"/>
      <c r="C42" s="38">
        <f>IF(C14="","",C14)</f>
      </c>
      <c r="D42" s="39"/>
      <c r="E42" s="38">
        <f>IF(E14="","",E14)</f>
      </c>
      <c r="L42" s="60"/>
    </row>
    <row r="43" spans="1:5" ht="15" customHeight="1">
      <c r="A43" s="61" t="s">
        <v>43</v>
      </c>
      <c r="B43" s="62"/>
      <c r="C43" s="27">
        <f>IF(C39="","",C39+C31)</f>
      </c>
      <c r="D43" s="27"/>
      <c r="E43" s="27">
        <f>IF(E39="","",E39+E31)</f>
      </c>
    </row>
    <row r="44" spans="1:5" ht="15" customHeight="1">
      <c r="A44" s="61" t="s">
        <v>42</v>
      </c>
      <c r="B44" s="62"/>
      <c r="C44" s="27"/>
      <c r="D44" s="27"/>
      <c r="E44" s="27">
        <f>IF(E43="","",C43-E43)</f>
      </c>
    </row>
    <row r="45" spans="1:7" ht="15" customHeight="1">
      <c r="A45" s="61" t="s">
        <v>44</v>
      </c>
      <c r="B45" s="62"/>
      <c r="C45" s="27"/>
      <c r="D45" s="27"/>
      <c r="E45" s="30">
        <f>IF(E43="","",IF(E43/C43*12&gt;((E18/(E23*E24))*12),"NA",E43/C43*12))</f>
      </c>
      <c r="G45" s="63"/>
    </row>
    <row r="46" spans="1:5" ht="15" customHeight="1">
      <c r="A46" s="40" t="s">
        <v>17</v>
      </c>
      <c r="B46" s="41"/>
      <c r="C46" s="67"/>
      <c r="D46" s="31"/>
      <c r="E46" s="67"/>
    </row>
    <row r="47" spans="1:5" ht="10.5" customHeight="1">
      <c r="A47" s="64"/>
      <c r="B47" s="65"/>
      <c r="C47" s="32"/>
      <c r="D47" s="32"/>
      <c r="E47" s="32"/>
    </row>
    <row r="48" spans="1:5" ht="25.5" customHeight="1">
      <c r="A48" s="52" t="str">
        <f>"Life of the "&amp;IF(LEN(E14)&lt;2,"Lamp",E14&amp;" Lamp")</f>
        <v>Life of the Lamp</v>
      </c>
      <c r="B48" s="52"/>
      <c r="C48" s="52"/>
      <c r="D48" s="52"/>
      <c r="E48" s="52"/>
    </row>
    <row r="49" spans="1:5" ht="15" customHeight="1">
      <c r="A49" s="61" t="s">
        <v>46</v>
      </c>
      <c r="B49" s="62"/>
      <c r="C49" s="27"/>
      <c r="D49" s="27"/>
      <c r="E49" s="76">
        <f>IF(E24="","",ROUNDUP((E18/(E23*E24))*12,1)&amp;IF((E18/(E23*E24))&gt;1," Months"," Month"))</f>
      </c>
    </row>
    <row r="50" spans="1:5" ht="15" customHeight="1">
      <c r="A50" s="61" t="s">
        <v>47</v>
      </c>
      <c r="B50" s="62"/>
      <c r="C50" s="27"/>
      <c r="D50" s="27"/>
      <c r="E50" s="76">
        <f>IF(E44="","",IF((E18/(E23*E24))&lt;=1,DOLLAR(E44),DOLLAR(((E18/(E23*E24))*(C39-E39))-E31)))</f>
      </c>
    </row>
    <row r="51" ht="10.5" customHeight="1">
      <c r="E51" s="33" t="s">
        <v>22</v>
      </c>
    </row>
    <row r="52" spans="1:8" ht="25.5" customHeight="1">
      <c r="A52" s="52" t="s">
        <v>23</v>
      </c>
      <c r="B52" s="52"/>
      <c r="C52" s="52"/>
      <c r="D52" s="52"/>
      <c r="E52" s="52"/>
      <c r="H52" s="59"/>
    </row>
    <row r="53" spans="1:5" ht="15" customHeight="1">
      <c r="A53" s="61" t="s">
        <v>24</v>
      </c>
      <c r="B53" s="62"/>
      <c r="C53" s="27"/>
      <c r="D53" s="27"/>
      <c r="E53" s="76">
        <f>IF(E24="","",(((C16-E16)*E15)/1000000)*1200*(E23*E24)&amp;" Lbs per Year")</f>
      </c>
    </row>
    <row r="54" spans="1:5" ht="15" customHeight="1">
      <c r="A54" s="61" t="s">
        <v>25</v>
      </c>
      <c r="B54" s="62"/>
      <c r="C54" s="27"/>
      <c r="D54" s="27"/>
      <c r="E54" s="76">
        <f>IF(E24="","",ROUNDUP((((C16-E16)*E15)/1000000)*4*(E23*E24),0)&amp;" Lbs per Year")</f>
      </c>
    </row>
    <row r="55" ht="26.25" customHeight="1" thickBot="1"/>
    <row r="56" spans="1:5" ht="34.5" customHeight="1" thickTop="1">
      <c r="A56" s="87" t="s">
        <v>52</v>
      </c>
      <c r="B56" s="88"/>
      <c r="C56" s="88"/>
      <c r="D56" s="88"/>
      <c r="E56" s="88"/>
    </row>
  </sheetData>
  <sheetProtection password="DFFB" sheet="1" objects="1" scenarios="1" selectLockedCells="1"/>
  <mergeCells count="10">
    <mergeCell ref="A3:C3"/>
    <mergeCell ref="A4:C10"/>
    <mergeCell ref="A56:E56"/>
    <mergeCell ref="G11:J11"/>
    <mergeCell ref="G1:J1"/>
    <mergeCell ref="G2:J2"/>
    <mergeCell ref="G3:J3"/>
    <mergeCell ref="G5:J5"/>
    <mergeCell ref="G8:J8"/>
    <mergeCell ref="G10:J10"/>
  </mergeCells>
  <dataValidations count="2">
    <dataValidation type="list" allowBlank="1" showInputMessage="1" showErrorMessage="1" sqref="C25:D25">
      <formula1>zones</formula1>
    </dataValidation>
    <dataValidation type="list" allowBlank="1" showInputMessage="1" showErrorMessage="1" sqref="C14 E14">
      <formula1>lamps</formula1>
    </dataValidation>
  </dataValidations>
  <printOptions/>
  <pageMargins left="0.36" right="0.24" top="0.51" bottom="0.46" header="0.5" footer="0.5"/>
  <pageSetup fitToHeight="1" fitToWidth="1" horizontalDpi="300" verticalDpi="300" orientation="portrait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6.8515625" style="1" customWidth="1"/>
    <col min="2" max="2" width="17.421875" style="0" bestFit="1" customWidth="1"/>
  </cols>
  <sheetData>
    <row r="1" spans="1:2" ht="12.75">
      <c r="A1" s="23" t="s">
        <v>28</v>
      </c>
      <c r="B1" s="22" t="s">
        <v>30</v>
      </c>
    </row>
    <row r="2" spans="1:2" ht="12.75">
      <c r="A2" s="1">
        <v>0</v>
      </c>
      <c r="B2" s="22" t="s">
        <v>27</v>
      </c>
    </row>
    <row r="3" spans="1:2" ht="12.75">
      <c r="A3" s="1">
        <v>1</v>
      </c>
      <c r="B3" s="22" t="s">
        <v>33</v>
      </c>
    </row>
    <row r="4" spans="1:2" ht="12.75">
      <c r="A4" s="1">
        <v>2</v>
      </c>
      <c r="B4" s="22" t="s">
        <v>34</v>
      </c>
    </row>
    <row r="5" spans="1:2" ht="12.75">
      <c r="A5" s="1">
        <v>3</v>
      </c>
      <c r="B5" s="22" t="s">
        <v>35</v>
      </c>
    </row>
    <row r="6" spans="1:2" ht="12.75">
      <c r="A6" s="1">
        <v>4</v>
      </c>
      <c r="B6" s="22" t="s">
        <v>36</v>
      </c>
    </row>
    <row r="7" spans="1:2" ht="12.75">
      <c r="A7" s="1">
        <v>5</v>
      </c>
      <c r="B7" s="2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Westinghouse Lighting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Isabella</dc:creator>
  <cp:keywords/>
  <dc:description/>
  <cp:lastModifiedBy>Mike Stevenson</cp:lastModifiedBy>
  <cp:lastPrinted>2008-10-20T16:15:08Z</cp:lastPrinted>
  <dcterms:created xsi:type="dcterms:W3CDTF">2005-10-13T12:27:46Z</dcterms:created>
  <dcterms:modified xsi:type="dcterms:W3CDTF">2011-06-23T19:31:49Z</dcterms:modified>
  <cp:category/>
  <cp:version/>
  <cp:contentType/>
  <cp:contentStatus/>
</cp:coreProperties>
</file>